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5\3 nabídky\Vše pro tisk\"/>
    </mc:Choice>
  </mc:AlternateContent>
  <xr:revisionPtr revIDLastSave="0" documentId="13_ncr:1_{B150CA2E-C93D-4D1C-AFB4-CD44D8D0EA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<sst xmlns="http://schemas.openxmlformats.org/spreadsheetml/2006/main" count="110" uniqueCount="75">
  <si>
    <t>Příloha č. 2 Kupní smlouvy - technická specifikace</t>
  </si>
  <si>
    <t xml:space="preserve">Tiskárny, kopírky, multifunkce II. 015 - 2023 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</si>
  <si>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</si>
  <si>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</si>
  <si>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</si>
  <si>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</si>
  <si>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</si>
  <si>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</si>
  <si>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</si>
  <si>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</si>
  <si>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>Obchodní název + typ</t>
  </si>
  <si>
    <t>Odkaz na  splnění požadavku
TCO Certified / Energy star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</si>
  <si>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</si>
  <si>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</si>
  <si>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</si>
  <si>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</si>
  <si>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</si>
  <si>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</si>
  <si>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</si>
  <si>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</si>
  <si>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</si>
  <si>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</si>
  <si>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</si>
  <si>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</si>
  <si>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</si>
  <si>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TISKÁRNY, KOPÍRKY, MULTIFUNKCE</t>
  </si>
  <si>
    <t>Multifunkční černobílá laserová tiskárna A4</t>
  </si>
  <si>
    <t>ks</t>
  </si>
  <si>
    <t>Černobílý tisk A4.
Kopírování a skenování.
Rozlišení tisku min. 600 x 600 dpi. 
Displej.
Wifi a USB.
Tisk z operačního systému Win 7 a vyšší.
Záruka min. 3 roky.
Doporučený objem tisku za měsíc: až 2 000 stran.</t>
  </si>
  <si>
    <t>Brother MFC-L2712DW (DCPL2512DYJ1)</t>
  </si>
  <si>
    <t>https://www.brother.eu/-/media/product-downloads/devices/printers/mfc/mfcl2712dw/cz/mfc-l2712dw_cze.pdf?rev=bbef0cf0e0474c2590d2ff9d250c38f4&amp;hash=098E90950B361DDCE326885F849CEEA2816D384F</t>
  </si>
  <si>
    <t>Samostatná faktura</t>
  </si>
  <si>
    <t>NE</t>
  </si>
  <si>
    <t>Záruka na zboží min. 3 roky.
Dodání do dané místnosti.</t>
  </si>
  <si>
    <t>Martina Čechová,
Tel.: 37763 7361</t>
  </si>
  <si>
    <t>sady Pětatřicátníků 14, 
301 00 Plzeň,
Fakulta právnická - Katedra pracovního práva a práva sociálního zabezpečení,
místnost PC 118</t>
  </si>
  <si>
    <t>30232110-8 - Laserové tiskárny</t>
  </si>
  <si>
    <t>A4 tiskárna, skener, kopírka.  
Automatický oboustranný tisk. 
Rychlost tisku až 30 stran za minutu. 
Rozlišení tisku min. 600 x 600 DPI.
Rozlišení skeneru min. 1 200 DPI. 
Paměť min. 64MB.
Rozhraní min.: USB 2.0.
Včetně startovacího toneru.
Doporučený objem tisku za měsíck: až 1 500 stran.</t>
  </si>
  <si>
    <t>Brother DCP-L2512D (DCPL2512DYJ1)</t>
  </si>
  <si>
    <t>https://www.brother.eu/-/media/product-downloads/devices/printers/dcp/dcpl2512d/cz/dcp-l2512d_cze.pdf?rev=533f0cd684d74f6b9bb29b440063c09b&amp;hash=E60788E48F7B53B217FF4FABC8E8DEDDE5730321</t>
  </si>
  <si>
    <t>Dodání do daných místností.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</si>
  <si>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Petra Reinvartová,
Tel.: 37763 4873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Hana Menclová, 
Tel.: 37763 4853, 602 167 797
 (nebo Gabriela Vostracká, 602 441 447 nebo Ilona Mikulášková, 602 470 180)</t>
    </r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</si>
  <si>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Univerzitní 18</t>
    </r>
    <r>
      <rPr>
        <sz val="11"/>
        <color theme="1"/>
        <rFont val="Calibri"/>
        <family val="2"/>
        <charset val="238"/>
        <scheme val="minor"/>
      </rPr>
      <t xml:space="preserve">, 301 00 Plzeň,
Kavárna univerzitní knihovna (provoz
bude uzavřen ve dnech 31.7.- 18.8.2023)
</t>
    </r>
    <r>
      <rPr>
        <b/>
        <sz val="11"/>
        <color theme="1"/>
        <rFont val="Calibri"/>
        <family val="2"/>
        <charset val="238"/>
        <scheme val="minor"/>
      </rPr>
      <t>1ks: Kollárova 19</t>
    </r>
    <r>
      <rPr>
        <sz val="11"/>
        <color theme="1"/>
        <rFont val="Calibri"/>
        <family val="2"/>
        <charset val="238"/>
        <scheme val="minor"/>
      </rPr>
      <t>, 301 00 Plzeň,
Správa kolejí a menz</t>
    </r>
  </si>
  <si>
    <t>do 4.9.2023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</si>
  <si>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</si>
  <si>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</si>
  <si>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</si>
  <si>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Zadavatel požaduje, aby vybraná zařízení splňovala požadavky na certifikaci TCO Certified (viz https://tcocertified.com/product-finder/) nebo programu Energy star (viz https://www.energystar.gov/products).</t>
  </si>
  <si>
    <t>V případě, že se dodavatel při předání zboží na některá uvedená tel. čísla nedovolá, bude v takovém případě volat tel. 377 631 320, 377 631 325.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</si>
  <si>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</si>
  <si>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</si>
  <si>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</si>
  <si>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</si>
  <si>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</si>
  <si>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</si>
  <si>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</si>
  <si>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</si>
  <si>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</si>
  <si>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</si>
  <si>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</si>
  <si>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</si>
  <si>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</si>
  <si>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</si>
  <si>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TN-2421</t>
  </si>
  <si>
    <t>toner barva - C</t>
  </si>
  <si>
    <t>toner barva - M</t>
  </si>
  <si>
    <t>toner barva - Y</t>
  </si>
  <si>
    <t>válec</t>
  </si>
  <si>
    <t>DR-2401</t>
  </si>
  <si>
    <t>odpadní nádoba</t>
  </si>
  <si>
    <t>jiné</t>
  </si>
  <si>
    <t>Související náklady za 1 rok</t>
  </si>
  <si>
    <t>Související náklady za 5 let</t>
  </si>
  <si>
    <t>Požadované množství ks</t>
  </si>
  <si>
    <t>Položka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</si>
</sst>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3" fillId="0" borderId="0"/>
    <xf numFmtId="0" fontId="3" fillId="0" borderId="0"/>
    <xf numFmtId="0" fontId="19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2" applyAlignment="1">
      <alignment horizontal="left"/>
    </xf>
    <xf numFmtId="0" fontId="4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3" fillId="0" borderId="0" xfId="2"/>
    <xf numFmtId="0" fontId="3" fillId="0" borderId="0" xfId="2" applyAlignment="1">
      <alignment vertical="center" wrapText="1"/>
    </xf>
    <xf numFmtId="49" fontId="3" fillId="0" borderId="0" xfId="2" applyNumberForma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5" fillId="0" borderId="0" xfId="0" applyFont="1" applyAlignment="1">
      <alignment horizontal="center"/>
    </xf>
    <xf numFmtId="0" fontId="5" fillId="8" borderId="1" xfId="0" applyFont="1" applyFill="1" applyBorder="1"/>
    <xf numFmtId="0" fontId="0" fillId="9" borderId="1" xfId="0" applyFill="1" applyBorder="1"/>
    <xf numFmtId="0" fontId="8" fillId="0" borderId="0" xfId="0" applyFont="1" applyAlignment="1">
      <alignment horizontal="center" vertical="center" textRotation="90" wrapText="1"/>
    </xf>
    <xf numFmtId="0" fontId="8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18" fillId="0" borderId="0" xfId="0" applyFont="1" applyAlignment="1">
      <alignment horizontal="justify" vertical="center"/>
    </xf>
    <xf numFmtId="4" fontId="16" fillId="12" borderId="9" xfId="0" applyNumberFormat="1" applyFont="1" applyFill="1" applyBorder="1" applyAlignment="1">
      <alignment horizontal="center" vertical="center"/>
    </xf>
    <xf numFmtId="0" fontId="0" fillId="0" borderId="39" xfId="0" applyBorder="1"/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5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5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1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5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49" fontId="21" fillId="0" borderId="0" xfId="0" applyNumberFormat="1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12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12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10" fillId="5" borderId="44" xfId="0" applyFont="1" applyFill="1" applyBorder="1" applyAlignment="1" applyProtection="1">
      <alignment horizontal="left" vertical="center" wrapText="1" indent="1"/>
      <protection locked="0"/>
    </xf>
    <xf numFmtId="0" fontId="10" fillId="5" borderId="42" xfId="0" applyFont="1" applyFill="1" applyBorder="1" applyAlignment="1" applyProtection="1">
      <alignment horizontal="left" vertical="center" wrapText="1" indent="1"/>
      <protection locked="0"/>
    </xf>
    <xf numFmtId="164" fontId="10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vertical="top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center" wrapText="1" inden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 wrapText="1" indent="1"/>
    </xf>
    <xf numFmtId="0" fontId="2" fillId="0" borderId="0" xfId="0" applyFont="1"/>
    <xf numFmtId="0" fontId="5" fillId="0" borderId="0" xfId="2" applyFont="1" applyAlignment="1">
      <alignment vertical="center"/>
    </xf>
    <xf numFmtId="0" fontId="8" fillId="0" borderId="0" xfId="2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10" borderId="8" xfId="0" applyFont="1" applyFill="1" applyBorder="1" applyAlignment="1">
      <alignment vertical="center" wrapText="1" shrinkToFit="1"/>
    </xf>
    <xf numFmtId="0" fontId="2" fillId="7" borderId="22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29" xfId="0" applyFont="1" applyFill="1" applyBorder="1" applyAlignment="1" applyProtection="1">
      <alignment vertical="center"/>
      <protection locked="0"/>
    </xf>
    <xf numFmtId="0" fontId="8" fillId="0" borderId="0" xfId="2" applyFont="1" applyAlignment="1">
      <alignment horizontal="left" vertical="center" wrapText="1"/>
    </xf>
    <xf numFmtId="164" fontId="4" fillId="0" borderId="37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5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/>
    </xf>
    <xf numFmtId="0" fontId="17" fillId="10" borderId="10" xfId="0" applyFont="1" applyFill="1" applyBorder="1" applyAlignment="1">
      <alignment horizontal="center" vertical="center"/>
    </xf>
    <xf numFmtId="0" fontId="17" fillId="10" borderId="11" xfId="0" applyFont="1" applyFill="1" applyBorder="1" applyAlignment="1">
      <alignment horizontal="center" vertical="center"/>
    </xf>
    <xf numFmtId="0" fontId="17" fillId="10" borderId="12" xfId="0" applyFont="1" applyFill="1" applyBorder="1" applyAlignment="1">
      <alignment horizontal="center" vertical="center"/>
    </xf>
    <xf numFmtId="4" fontId="16" fillId="9" borderId="13" xfId="0" applyNumberFormat="1" applyFont="1" applyFill="1" applyBorder="1" applyAlignment="1">
      <alignment horizontal="center" vertical="center"/>
    </xf>
    <xf numFmtId="4" fontId="16" fillId="9" borderId="14" xfId="0" applyNumberFormat="1" applyFont="1" applyFill="1" applyBorder="1" applyAlignment="1">
      <alignment horizontal="center" vertical="center"/>
    </xf>
  </cellXfs>
  <cellStyles count="5">
    <cellStyle name="Hypertextový odkaz" xfId="4" builtinId="8"/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B1" zoomScale="75" zoomScaleNormal="75" workbookViewId="0">
      <selection activeCell="G9" sqref="G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5" bestFit="1" customWidth="1"/>
    <col min="5" max="5" width="9" style="2" bestFit="1" customWidth="1"/>
    <col min="6" max="6" width="59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8.7109375" customWidth="1"/>
    <col min="13" max="13" width="37" customWidth="1"/>
    <col min="14" max="14" width="50.42578125" style="3" customWidth="1"/>
    <col min="15" max="15" width="26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4" style="5" customWidth="1"/>
  </cols>
  <sheetData>
    <row r="1" spans="1:22" ht="15.75" x14ac:dyDescent="0.25">
      <c r="B1" s="128" t="s">
        <v>0</v>
      </c>
      <c r="C1" s="129"/>
      <c r="D1" s="129"/>
    </row>
    <row r="2" spans="1:22" ht="18" customHeight="1" x14ac:dyDescent="0.25">
      <c r="B2" s="128" t="s">
        <v>1</v>
      </c>
      <c r="C2" s="128"/>
      <c r="D2" s="128"/>
      <c r="G2" s="88"/>
    </row>
    <row r="3" spans="1:22" ht="21.75" customHeight="1" x14ac:dyDescent="0.25">
      <c r="D3" s="2"/>
      <c r="G3" s="135"/>
      <c r="H3" s="135"/>
      <c r="I3" s="135"/>
      <c r="J3" s="135"/>
      <c r="K3" s="135"/>
      <c r="L3" s="135"/>
      <c r="M3" s="135"/>
      <c r="N3" s="135"/>
      <c r="O3" s="135"/>
      <c r="P3" s="3"/>
      <c r="T3" s="6"/>
      <c r="U3" s="7"/>
      <c r="V3" s="8"/>
    </row>
    <row r="4" spans="1:22" ht="21" customHeight="1" x14ac:dyDescent="0.25">
      <c r="B4" s="12"/>
      <c r="C4" s="9" t="s">
        <v>2</v>
      </c>
      <c r="D4" s="97"/>
      <c r="E4" s="97"/>
      <c r="F4" s="97"/>
      <c r="G4" s="135"/>
      <c r="H4" s="135"/>
      <c r="I4" s="135"/>
      <c r="J4" s="135"/>
      <c r="K4" s="135"/>
      <c r="L4" s="135"/>
      <c r="M4" s="135"/>
      <c r="N4" s="135"/>
      <c r="O4" s="135"/>
      <c r="P4" s="111"/>
      <c r="Q4" s="111"/>
      <c r="R4" s="111"/>
      <c r="S4" s="111"/>
      <c r="T4" s="111"/>
      <c r="V4" s="10"/>
    </row>
    <row r="5" spans="1:22" ht="18" customHeight="1" thickBot="1" x14ac:dyDescent="0.3">
      <c r="B5" s="13"/>
      <c r="C5" s="11" t="s">
        <v>3</v>
      </c>
      <c r="D5" s="9"/>
      <c r="E5" s="9"/>
      <c r="F5" s="9"/>
      <c r="G5"/>
      <c r="H5"/>
      <c r="I5"/>
      <c r="J5" s="10"/>
      <c r="O5" s="14"/>
      <c r="P5" s="14"/>
      <c r="T5" s="6"/>
      <c r="V5" s="10"/>
    </row>
    <row r="6" spans="1:22" ht="36.75" customHeight="1" thickBot="1" x14ac:dyDescent="0.3">
      <c r="B6" s="15"/>
      <c r="C6" s="16"/>
      <c r="D6" s="2"/>
      <c r="G6" s="17" t="s">
        <v>4</v>
      </c>
      <c r="H6" s="17" t="s">
        <v>4</v>
      </c>
      <c r="O6" s="18"/>
      <c r="P6" s="18"/>
      <c r="R6" s="17" t="s">
        <v>4</v>
      </c>
      <c r="V6" s="10"/>
    </row>
    <row r="7" spans="1:22" ht="80.25" customHeight="1" thickTop="1" thickBot="1" x14ac:dyDescent="0.3">
      <c r="B7" s="19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1" t="s">
        <v>10</v>
      </c>
      <c r="H7" s="21" t="s">
        <v>11</v>
      </c>
      <c r="I7" s="20" t="s">
        <v>12</v>
      </c>
      <c r="J7" s="20" t="s">
        <v>13</v>
      </c>
      <c r="K7" s="20" t="s">
        <v>14</v>
      </c>
      <c r="L7" s="20" t="s">
        <v>15</v>
      </c>
      <c r="M7" s="98" t="s">
        <v>16</v>
      </c>
      <c r="N7" s="20" t="s">
        <v>17</v>
      </c>
      <c r="O7" s="20" t="s">
        <v>18</v>
      </c>
      <c r="P7" s="20" t="s">
        <v>19</v>
      </c>
      <c r="Q7" s="20" t="s">
        <v>20</v>
      </c>
      <c r="R7" s="22" t="s">
        <v>21</v>
      </c>
      <c r="S7" s="98" t="s">
        <v>22</v>
      </c>
      <c r="T7" s="98" t="s">
        <v>23</v>
      </c>
      <c r="U7" s="20" t="s">
        <v>24</v>
      </c>
      <c r="V7" s="20" t="s">
        <v>25</v>
      </c>
    </row>
    <row r="8" spans="1:22" ht="220.5" customHeight="1" thickTop="1" thickBot="1" x14ac:dyDescent="0.3">
      <c r="A8" s="23"/>
      <c r="B8" s="99">
        <v>1</v>
      </c>
      <c r="C8" s="112" t="s">
        <v>26</v>
      </c>
      <c r="D8" s="100">
        <v>1</v>
      </c>
      <c r="E8" s="101" t="s">
        <v>27</v>
      </c>
      <c r="F8" s="113" t="s">
        <v>28</v>
      </c>
      <c r="G8" s="108" t="s">
        <v>29</v>
      </c>
      <c r="H8" s="107" t="s">
        <v>30</v>
      </c>
      <c r="I8" s="112" t="s">
        <v>31</v>
      </c>
      <c r="J8" s="112" t="s">
        <v>32</v>
      </c>
      <c r="K8" s="112"/>
      <c r="L8" s="112" t="s">
        <v>33</v>
      </c>
      <c r="M8" s="112" t="s">
        <v>34</v>
      </c>
      <c r="N8" s="112" t="s">
        <v>35</v>
      </c>
      <c r="O8" s="102">
        <v>14</v>
      </c>
      <c r="P8" s="103">
        <f>D8*Q8</f>
        <v>4200</v>
      </c>
      <c r="Q8" s="104">
        <v>4200</v>
      </c>
      <c r="R8" s="109">
        <v>3750</v>
      </c>
      <c r="S8" s="105">
        <f>D8*R8</f>
        <v>3750</v>
      </c>
      <c r="T8" s="106" t="str">
        <f>IF(ISNUMBER(R8), IF(R8&gt;Q8,"NEVYHOVUJE","VYHOVUJE")," ")</f>
        <v>VYHOVUJE</v>
      </c>
      <c r="U8" s="101"/>
      <c r="V8" s="101" t="s">
        <v>36</v>
      </c>
    </row>
    <row r="9" spans="1:22" ht="223.5" customHeight="1" thickBot="1" x14ac:dyDescent="0.3">
      <c r="A9" s="23"/>
      <c r="B9" s="89">
        <v>2</v>
      </c>
      <c r="C9" s="114" t="s">
        <v>26</v>
      </c>
      <c r="D9" s="90">
        <v>2</v>
      </c>
      <c r="E9" s="91" t="s">
        <v>27</v>
      </c>
      <c r="F9" s="115" t="s">
        <v>37</v>
      </c>
      <c r="G9" s="108" t="s">
        <v>38</v>
      </c>
      <c r="H9" s="108" t="s">
        <v>39</v>
      </c>
      <c r="I9" s="114" t="s">
        <v>31</v>
      </c>
      <c r="J9" s="114" t="s">
        <v>32</v>
      </c>
      <c r="K9" s="114"/>
      <c r="L9" s="114" t="s">
        <v>40</v>
      </c>
      <c r="M9" s="114" t="s">
        <v>41</v>
      </c>
      <c r="N9" s="114" t="s">
        <v>42</v>
      </c>
      <c r="O9" s="92" t="s">
        <v>43</v>
      </c>
      <c r="P9" s="93">
        <f>D9*Q9</f>
        <v>11000</v>
      </c>
      <c r="Q9" s="94">
        <v>5500</v>
      </c>
      <c r="R9" s="110">
        <v>4590</v>
      </c>
      <c r="S9" s="95">
        <f>D9*R9</f>
        <v>9180</v>
      </c>
      <c r="T9" s="96" t="str">
        <f>IF(ISNUMBER(R9), IF(R9&gt;Q9,"NEVYHOVUJE","VYHOVUJE")," ")</f>
        <v>VYHOVUJE</v>
      </c>
      <c r="U9" s="91"/>
      <c r="V9" s="91" t="s">
        <v>36</v>
      </c>
    </row>
    <row r="10" spans="1:22" ht="16.5" thickTop="1" thickBot="1" x14ac:dyDescent="0.3">
      <c r="C10"/>
      <c r="D10"/>
      <c r="E10"/>
      <c r="F10"/>
      <c r="G10" s="116"/>
      <c r="H10"/>
      <c r="I10"/>
      <c r="J10"/>
      <c r="N10"/>
      <c r="O10"/>
      <c r="P10" s="25"/>
      <c r="S10" s="51"/>
    </row>
    <row r="11" spans="1:22" ht="60.75" customHeight="1" thickTop="1" thickBot="1" x14ac:dyDescent="0.3">
      <c r="B11" s="130" t="s">
        <v>44</v>
      </c>
      <c r="C11" s="130"/>
      <c r="D11" s="130"/>
      <c r="E11" s="130"/>
      <c r="F11" s="130"/>
      <c r="G11" s="130"/>
      <c r="H11" s="130"/>
      <c r="I11" s="130"/>
      <c r="J11" s="24"/>
      <c r="K11" s="24"/>
      <c r="L11" s="10"/>
      <c r="M11" s="10"/>
      <c r="N11" s="10"/>
      <c r="O11" s="25"/>
      <c r="P11" s="25"/>
      <c r="Q11" s="26" t="s">
        <v>45</v>
      </c>
      <c r="R11" s="131" t="s">
        <v>46</v>
      </c>
      <c r="S11" s="132"/>
      <c r="T11" s="133"/>
      <c r="V11" s="27"/>
    </row>
    <row r="12" spans="1:22" ht="33" customHeight="1" thickTop="1" thickBot="1" x14ac:dyDescent="0.3">
      <c r="B12" s="134" t="s">
        <v>47</v>
      </c>
      <c r="C12" s="134"/>
      <c r="D12" s="134"/>
      <c r="E12" s="134"/>
      <c r="F12" s="134"/>
      <c r="G12" s="134"/>
      <c r="H12" s="28"/>
      <c r="I12" s="28"/>
      <c r="J12" s="28"/>
      <c r="L12" s="29"/>
      <c r="M12" s="29"/>
      <c r="N12" s="29"/>
      <c r="O12" s="30"/>
      <c r="P12" s="30"/>
      <c r="Q12" s="31">
        <f>SUM(P8:P9)</f>
        <v>15200</v>
      </c>
      <c r="R12" s="125">
        <f>SUM(S8:S9)</f>
        <v>12930</v>
      </c>
      <c r="S12" s="126"/>
      <c r="T12" s="127"/>
    </row>
    <row r="13" spans="1:22" ht="18.600000000000001" customHeight="1" thickTop="1" x14ac:dyDescent="0.25">
      <c r="B13" s="32"/>
      <c r="C13" s="33"/>
      <c r="D13" s="34"/>
      <c r="E13" s="33"/>
      <c r="F13" s="33"/>
      <c r="G13" s="117"/>
      <c r="H13" s="117"/>
      <c r="I13" s="117"/>
      <c r="J13" s="117"/>
      <c r="N13"/>
    </row>
    <row r="14" spans="1:22" ht="18.600000000000001" customHeight="1" x14ac:dyDescent="0.25">
      <c r="B14" s="124" t="s">
        <v>48</v>
      </c>
      <c r="C14" s="124"/>
      <c r="D14" s="124"/>
      <c r="E14" s="124"/>
      <c r="F14" s="124"/>
      <c r="G14" s="124"/>
      <c r="H14" s="124"/>
      <c r="I14" s="124"/>
      <c r="J14"/>
      <c r="N14"/>
    </row>
    <row r="15" spans="1:22" ht="18.600000000000001" customHeight="1" x14ac:dyDescent="0.25">
      <c r="B15" s="118"/>
      <c r="C15" s="118"/>
      <c r="D15" s="118"/>
      <c r="E15" s="118"/>
      <c r="F15" s="11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CR03aVEe8n+be7SfZ1CrZy7nDr/TXMnUhW8n2jXenAgnr14Fc5jT1HdgGwbDBlABkp2dg3BLsjYCcKzYkpXGWA==" saltValue="Y8gHKAmYLNgh0gyvnki7UQ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R8:R9 G8:H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3">
    <dataValidation type="list" showInputMessage="1" showErrorMessage="1" sqref="E8:E9" xr:uid="{00000000-0002-0000-0000-000000000000}">
      <formula1>"ks,bal,sada,"</formula1>
    </dataValidation>
    <dataValidation type="list" allowBlank="1" showInputMessage="1" showErrorMessage="1" sqref="J8:J9" xr:uid="{00000000-0002-0000-0000-000001000000}">
      <formula1>"ANO,NE"</formula1>
    </dataValidation>
    <dataValidation type="list" allowBlank="1" showInputMessage="1" showErrorMessage="1" sqref="V8:V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39"/>
  <sheetViews>
    <sheetView zoomScale="80" zoomScaleNormal="80" workbookViewId="0">
      <selection activeCell="E34" sqref="E34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2" t="s">
        <v>49</v>
      </c>
      <c r="C1" s="142"/>
      <c r="D1" s="119"/>
    </row>
    <row r="2" spans="2:13" x14ac:dyDescent="0.25">
      <c r="B2" s="143" t="str">
        <f>'Nabídková cena'!B2:D2</f>
        <v xml:space="preserve">Tiskárny, kopírky, multifunkce II. 015 - 2023 </v>
      </c>
      <c r="C2" s="143"/>
    </row>
    <row r="3" spans="2:13" x14ac:dyDescent="0.25">
      <c r="B3" s="1"/>
      <c r="C3" s="1"/>
    </row>
    <row r="4" spans="2:13" x14ac:dyDescent="0.25">
      <c r="B4" s="36"/>
      <c r="C4" s="11" t="s">
        <v>3</v>
      </c>
      <c r="D4" s="37"/>
      <c r="E4" s="37"/>
    </row>
    <row r="5" spans="2:13" x14ac:dyDescent="0.25">
      <c r="B5" s="38"/>
      <c r="C5" s="9" t="s">
        <v>2</v>
      </c>
    </row>
    <row r="6" spans="2:13" x14ac:dyDescent="0.25">
      <c r="B6" s="39"/>
      <c r="C6" s="9" t="s">
        <v>2</v>
      </c>
      <c r="D6" s="37"/>
      <c r="E6" s="37"/>
    </row>
    <row r="8" spans="2:13" ht="15.75" thickBot="1" x14ac:dyDescent="0.3"/>
    <row r="9" spans="2:13" ht="45.75" thickBot="1" x14ac:dyDescent="0.3">
      <c r="B9" s="120" t="s">
        <v>50</v>
      </c>
      <c r="C9" s="50">
        <f>'Nabídková cena'!R12</f>
        <v>12930</v>
      </c>
      <c r="E9" s="144" t="s">
        <v>51</v>
      </c>
      <c r="F9" s="145"/>
      <c r="G9" s="146"/>
      <c r="H9" s="147">
        <f ca="1">SUM(C9+G24+G39)</f>
        <v>206781</v>
      </c>
      <c r="I9" s="148"/>
    </row>
    <row r="10" spans="2:13" ht="15.75" thickBot="1" x14ac:dyDescent="0.3">
      <c r="B10" s="40"/>
      <c r="C10" s="41"/>
    </row>
    <row r="11" spans="2:13" s="45" customFormat="1" ht="30.75" thickBot="1" x14ac:dyDescent="0.3">
      <c r="B11" s="42" t="s">
        <v>52</v>
      </c>
      <c r="C11" s="43" t="s">
        <v>10</v>
      </c>
      <c r="D11" s="44" t="s">
        <v>53</v>
      </c>
      <c r="E11" s="136"/>
      <c r="F11" s="137"/>
      <c r="G11" s="138"/>
    </row>
    <row r="12" spans="2:13" s="45" customFormat="1" ht="27" customHeight="1" thickBot="1" x14ac:dyDescent="0.3">
      <c r="B12" s="80" t="s">
        <v>54</v>
      </c>
      <c r="C12" s="82" t="str">
        <f>'Nabídková cena'!G8</f>
        <v>Brother MFC-L2712DW (DCPL2512DYJ1)</v>
      </c>
      <c r="D12" s="81">
        <v>2000</v>
      </c>
      <c r="E12" s="139"/>
      <c r="F12" s="140"/>
      <c r="G12" s="141"/>
    </row>
    <row r="13" spans="2:13" s="45" customFormat="1" ht="40.5" customHeight="1" thickBot="1" x14ac:dyDescent="0.3">
      <c r="B13" s="46" t="s">
        <v>55</v>
      </c>
      <c r="C13" s="43" t="s">
        <v>56</v>
      </c>
      <c r="D13" s="43" t="s">
        <v>57</v>
      </c>
      <c r="E13" s="43" t="s">
        <v>58</v>
      </c>
      <c r="F13" s="43" t="s">
        <v>59</v>
      </c>
      <c r="G13" s="47" t="s">
        <v>60</v>
      </c>
      <c r="I13" s="48" t="s">
        <v>61</v>
      </c>
      <c r="M13" s="49"/>
    </row>
    <row r="14" spans="2:13" s="45" customFormat="1" x14ac:dyDescent="0.25">
      <c r="B14" s="63" t="s">
        <v>62</v>
      </c>
      <c r="C14" s="121" t="s">
        <v>63</v>
      </c>
      <c r="D14" s="83">
        <v>3000</v>
      </c>
      <c r="E14" s="64">
        <v>1496.7</v>
      </c>
      <c r="F14" s="65">
        <f ca="1">IF(CELL("obsah",$D14)=0,0,ROUNDUP($D$12/$D14*12,0))</f>
        <v>8</v>
      </c>
      <c r="G14" s="54">
        <f ca="1">E14*F14</f>
        <v>11973.6</v>
      </c>
      <c r="I14" s="66"/>
    </row>
    <row r="15" spans="2:13" s="45" customFormat="1" x14ac:dyDescent="0.25">
      <c r="B15" s="67" t="s">
        <v>64</v>
      </c>
      <c r="C15" s="122"/>
      <c r="D15" s="84"/>
      <c r="E15" s="68"/>
      <c r="F15" s="65">
        <f t="shared" ref="F15:F21" ca="1" si="0">IF(CELL("obsah",$D15)=0,0,ROUNDUP($D$12/$D15*12,0))</f>
        <v>0</v>
      </c>
      <c r="G15" s="69">
        <f t="shared" ref="G15:G21" ca="1" si="1">E15*F15</f>
        <v>0</v>
      </c>
      <c r="I15" s="66"/>
    </row>
    <row r="16" spans="2:13" s="45" customFormat="1" x14ac:dyDescent="0.25">
      <c r="B16" s="67" t="s">
        <v>65</v>
      </c>
      <c r="C16" s="122"/>
      <c r="D16" s="84"/>
      <c r="E16" s="68"/>
      <c r="F16" s="65">
        <f t="shared" ca="1" si="0"/>
        <v>0</v>
      </c>
      <c r="G16" s="69">
        <f t="shared" ca="1" si="1"/>
        <v>0</v>
      </c>
      <c r="I16" s="66"/>
    </row>
    <row r="17" spans="2:9" s="45" customFormat="1" x14ac:dyDescent="0.25">
      <c r="B17" s="67" t="s">
        <v>66</v>
      </c>
      <c r="C17" s="122"/>
      <c r="D17" s="84"/>
      <c r="E17" s="68"/>
      <c r="F17" s="65">
        <f t="shared" ca="1" si="0"/>
        <v>0</v>
      </c>
      <c r="G17" s="69">
        <f t="shared" ca="1" si="1"/>
        <v>0</v>
      </c>
      <c r="I17" s="66"/>
    </row>
    <row r="18" spans="2:9" s="45" customFormat="1" x14ac:dyDescent="0.25">
      <c r="B18" s="70" t="s">
        <v>67</v>
      </c>
      <c r="C18" s="122" t="s">
        <v>68</v>
      </c>
      <c r="D18" s="85">
        <v>12000</v>
      </c>
      <c r="E18" s="71">
        <v>1472.7</v>
      </c>
      <c r="F18" s="65">
        <f t="shared" ca="1" si="0"/>
        <v>2</v>
      </c>
      <c r="G18" s="69">
        <f t="shared" ca="1" si="1"/>
        <v>2945.4</v>
      </c>
      <c r="I18" s="66"/>
    </row>
    <row r="19" spans="2:9" s="45" customFormat="1" x14ac:dyDescent="0.25">
      <c r="B19" s="72" t="s">
        <v>69</v>
      </c>
      <c r="C19" s="123"/>
      <c r="D19" s="86"/>
      <c r="E19" s="74"/>
      <c r="F19" s="65">
        <f t="shared" ca="1" si="0"/>
        <v>0</v>
      </c>
      <c r="G19" s="69">
        <f t="shared" ca="1" si="1"/>
        <v>0</v>
      </c>
      <c r="I19" s="66"/>
    </row>
    <row r="20" spans="2:9" s="45" customFormat="1" x14ac:dyDescent="0.25">
      <c r="B20" s="72" t="s">
        <v>70</v>
      </c>
      <c r="C20" s="73"/>
      <c r="D20" s="86"/>
      <c r="E20" s="74"/>
      <c r="F20" s="65">
        <f t="shared" ca="1" si="0"/>
        <v>0</v>
      </c>
      <c r="G20" s="69">
        <f t="shared" ca="1" si="1"/>
        <v>0</v>
      </c>
      <c r="I20" s="66"/>
    </row>
    <row r="21" spans="2:9" s="45" customFormat="1" ht="15.75" thickBot="1" x14ac:dyDescent="0.3">
      <c r="B21" s="75" t="s">
        <v>70</v>
      </c>
      <c r="C21" s="76"/>
      <c r="D21" s="87"/>
      <c r="E21" s="77"/>
      <c r="F21" s="78">
        <f t="shared" ca="1" si="0"/>
        <v>0</v>
      </c>
      <c r="G21" s="79">
        <f t="shared" ca="1" si="1"/>
        <v>0</v>
      </c>
      <c r="I21" s="66"/>
    </row>
    <row r="22" spans="2:9" s="45" customFormat="1" ht="27.75" customHeight="1" x14ac:dyDescent="0.25">
      <c r="B22" s="52" t="s">
        <v>71</v>
      </c>
      <c r="C22" s="53"/>
      <c r="D22" s="53"/>
      <c r="E22" s="53"/>
      <c r="F22" s="53"/>
      <c r="G22" s="54">
        <f ca="1">SUM(G14:G21)</f>
        <v>14919</v>
      </c>
    </row>
    <row r="23" spans="2:9" s="45" customFormat="1" ht="27.75" customHeight="1" x14ac:dyDescent="0.25">
      <c r="B23" s="55" t="s">
        <v>72</v>
      </c>
      <c r="G23" s="56">
        <f ca="1">G22*5</f>
        <v>74595</v>
      </c>
    </row>
    <row r="24" spans="2:9" s="45" customFormat="1" ht="30" customHeight="1" thickBot="1" x14ac:dyDescent="0.3">
      <c r="B24" s="57" t="s">
        <v>73</v>
      </c>
      <c r="C24" s="58"/>
      <c r="D24" s="59">
        <f>'Nabídková cena'!D8</f>
        <v>1</v>
      </c>
      <c r="E24" s="60"/>
      <c r="F24" s="61"/>
      <c r="G24" s="62">
        <f ca="1">SUM(G23*D24)</f>
        <v>74595</v>
      </c>
    </row>
    <row r="25" spans="2:9" ht="15.75" thickBot="1" x14ac:dyDescent="0.3"/>
    <row r="26" spans="2:9" ht="30.75" thickBot="1" x14ac:dyDescent="0.3">
      <c r="B26" s="42" t="s">
        <v>74</v>
      </c>
      <c r="C26" s="43" t="s">
        <v>10</v>
      </c>
      <c r="D26" s="44" t="s">
        <v>53</v>
      </c>
      <c r="E26" s="136"/>
      <c r="F26" s="137"/>
      <c r="G26" s="138"/>
      <c r="H26" s="45"/>
      <c r="I26" s="45"/>
    </row>
    <row r="27" spans="2:9" ht="33" customHeight="1" thickBot="1" x14ac:dyDescent="0.3">
      <c r="B27" s="80" t="s">
        <v>54</v>
      </c>
      <c r="C27" s="82" t="str">
        <f>'Nabídková cena'!G9</f>
        <v>Brother DCP-L2512D (DCPL2512DYJ1)</v>
      </c>
      <c r="D27" s="81">
        <v>1500</v>
      </c>
      <c r="E27" s="139"/>
      <c r="F27" s="140"/>
      <c r="G27" s="141"/>
      <c r="H27" s="45"/>
      <c r="I27" s="45"/>
    </row>
    <row r="28" spans="2:9" ht="36" customHeight="1" thickBot="1" x14ac:dyDescent="0.3">
      <c r="B28" s="46" t="s">
        <v>55</v>
      </c>
      <c r="C28" s="43" t="s">
        <v>56</v>
      </c>
      <c r="D28" s="43" t="s">
        <v>57</v>
      </c>
      <c r="E28" s="43" t="s">
        <v>58</v>
      </c>
      <c r="F28" s="43" t="s">
        <v>59</v>
      </c>
      <c r="G28" s="47" t="s">
        <v>60</v>
      </c>
      <c r="H28" s="45"/>
      <c r="I28" s="48" t="s">
        <v>61</v>
      </c>
    </row>
    <row r="29" spans="2:9" ht="16.5" customHeight="1" x14ac:dyDescent="0.25">
      <c r="B29" s="63" t="s">
        <v>62</v>
      </c>
      <c r="C29" s="121" t="s">
        <v>63</v>
      </c>
      <c r="D29" s="83">
        <v>3000</v>
      </c>
      <c r="E29" s="64">
        <v>1496.7</v>
      </c>
      <c r="F29" s="65">
        <f ca="1">IF(CELL("obsah",$D29)=0,0,ROUNDUP($D$27/$D29*12,0))</f>
        <v>6</v>
      </c>
      <c r="G29" s="54">
        <f ca="1">E29*F29</f>
        <v>8980.2000000000007</v>
      </c>
      <c r="H29" s="45"/>
      <c r="I29" s="66"/>
    </row>
    <row r="30" spans="2:9" ht="16.5" customHeight="1" x14ac:dyDescent="0.25">
      <c r="B30" s="67" t="s">
        <v>64</v>
      </c>
      <c r="C30" s="122"/>
      <c r="D30" s="84"/>
      <c r="E30" s="68"/>
      <c r="F30" s="65">
        <f ca="1">IF(CELL("obsah",$D30)=0,0,ROUNDUP($D$27/$D30*12,0))</f>
        <v>0</v>
      </c>
      <c r="G30" s="69">
        <f t="shared" ref="G30:G36" ca="1" si="2">E30*F30</f>
        <v>0</v>
      </c>
      <c r="H30" s="45"/>
      <c r="I30" s="66"/>
    </row>
    <row r="31" spans="2:9" ht="16.5" customHeight="1" x14ac:dyDescent="0.25">
      <c r="B31" s="67" t="s">
        <v>65</v>
      </c>
      <c r="C31" s="122"/>
      <c r="D31" s="84"/>
      <c r="E31" s="68"/>
      <c r="F31" s="65">
        <f t="shared" ref="F31:F36" ca="1" si="3">IF(CELL("obsah",$D31)=0,0,ROUNDUP($D$27/$D31*12,0))</f>
        <v>0</v>
      </c>
      <c r="G31" s="69">
        <f t="shared" ca="1" si="2"/>
        <v>0</v>
      </c>
      <c r="H31" s="45"/>
      <c r="I31" s="66"/>
    </row>
    <row r="32" spans="2:9" ht="16.5" customHeight="1" x14ac:dyDescent="0.25">
      <c r="B32" s="67" t="s">
        <v>66</v>
      </c>
      <c r="C32" s="122"/>
      <c r="D32" s="84"/>
      <c r="E32" s="68"/>
      <c r="F32" s="65">
        <f t="shared" ca="1" si="3"/>
        <v>0</v>
      </c>
      <c r="G32" s="69">
        <f t="shared" ca="1" si="2"/>
        <v>0</v>
      </c>
      <c r="H32" s="45"/>
      <c r="I32" s="66"/>
    </row>
    <row r="33" spans="2:9" ht="16.5" customHeight="1" x14ac:dyDescent="0.25">
      <c r="B33" s="70" t="s">
        <v>67</v>
      </c>
      <c r="C33" s="122" t="s">
        <v>68</v>
      </c>
      <c r="D33" s="85">
        <v>12000</v>
      </c>
      <c r="E33" s="71">
        <v>1472.7</v>
      </c>
      <c r="F33" s="65">
        <f t="shared" ca="1" si="3"/>
        <v>2</v>
      </c>
      <c r="G33" s="69">
        <f t="shared" ca="1" si="2"/>
        <v>2945.4</v>
      </c>
      <c r="H33" s="45"/>
      <c r="I33" s="66"/>
    </row>
    <row r="34" spans="2:9" ht="16.5" customHeight="1" x14ac:dyDescent="0.25">
      <c r="B34" s="72" t="s">
        <v>69</v>
      </c>
      <c r="C34" s="123"/>
      <c r="D34" s="86"/>
      <c r="E34" s="74"/>
      <c r="F34" s="65">
        <f t="shared" ca="1" si="3"/>
        <v>0</v>
      </c>
      <c r="G34" s="69">
        <f t="shared" ca="1" si="2"/>
        <v>0</v>
      </c>
      <c r="H34" s="45"/>
      <c r="I34" s="66"/>
    </row>
    <row r="35" spans="2:9" ht="16.5" customHeight="1" x14ac:dyDescent="0.25">
      <c r="B35" s="72" t="s">
        <v>70</v>
      </c>
      <c r="C35" s="73"/>
      <c r="D35" s="86"/>
      <c r="E35" s="74"/>
      <c r="F35" s="65">
        <f t="shared" ca="1" si="3"/>
        <v>0</v>
      </c>
      <c r="G35" s="69">
        <f t="shared" ca="1" si="2"/>
        <v>0</v>
      </c>
      <c r="H35" s="45"/>
      <c r="I35" s="66"/>
    </row>
    <row r="36" spans="2:9" ht="16.5" customHeight="1" thickBot="1" x14ac:dyDescent="0.3">
      <c r="B36" s="75" t="s">
        <v>70</v>
      </c>
      <c r="C36" s="76"/>
      <c r="D36" s="87"/>
      <c r="E36" s="77"/>
      <c r="F36" s="65">
        <f t="shared" ca="1" si="3"/>
        <v>0</v>
      </c>
      <c r="G36" s="79">
        <f t="shared" ca="1" si="2"/>
        <v>0</v>
      </c>
      <c r="H36" s="45"/>
      <c r="I36" s="66"/>
    </row>
    <row r="37" spans="2:9" ht="29.25" customHeight="1" x14ac:dyDescent="0.25">
      <c r="B37" s="52" t="s">
        <v>71</v>
      </c>
      <c r="C37" s="53"/>
      <c r="D37" s="53"/>
      <c r="E37" s="53"/>
      <c r="F37" s="53"/>
      <c r="G37" s="54">
        <f ca="1">SUM(G29:G36)</f>
        <v>11925.6</v>
      </c>
      <c r="H37" s="45"/>
      <c r="I37" s="45"/>
    </row>
    <row r="38" spans="2:9" ht="29.25" customHeight="1" x14ac:dyDescent="0.25">
      <c r="B38" s="55" t="s">
        <v>72</v>
      </c>
      <c r="C38" s="45"/>
      <c r="D38" s="45"/>
      <c r="E38" s="45"/>
      <c r="F38" s="45"/>
      <c r="G38" s="56">
        <f ca="1">G37*5</f>
        <v>59628</v>
      </c>
      <c r="H38" s="45"/>
      <c r="I38" s="45"/>
    </row>
    <row r="39" spans="2:9" ht="31.5" customHeight="1" thickBot="1" x14ac:dyDescent="0.3">
      <c r="B39" s="57" t="s">
        <v>73</v>
      </c>
      <c r="C39" s="58"/>
      <c r="D39" s="59">
        <f>'Nabídková cena'!D9</f>
        <v>2</v>
      </c>
      <c r="E39" s="60"/>
      <c r="F39" s="61"/>
      <c r="G39" s="62">
        <f ca="1">SUM(G38*D39)</f>
        <v>119256</v>
      </c>
      <c r="H39" s="45"/>
      <c r="I39" s="45"/>
    </row>
  </sheetData>
  <sheetProtection algorithmName="SHA-512" hashValue="Lrh27G/zKdvwnMpkJ9juhSLw3ihgVQEYEJKTZpkzz1MY2TxK1aUGwIb6z1az/+ZxBffD/+mDhqFeHPkk9J+ZxA==" saltValue="dPqg2g6lQHdns5DOEWYXrA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Manager/>
  <Company>Západočeská Univerzita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cp:keywords/>
  <dc:description/>
  <cp:lastModifiedBy>Iva Hošková</cp:lastModifiedBy>
  <cp:revision>1</cp:revision>
  <dcterms:created xsi:type="dcterms:W3CDTF">2014-03-05T12:43:32Z</dcterms:created>
  <dcterms:modified xsi:type="dcterms:W3CDTF">2023-07-11T07:42:25Z</dcterms:modified>
  <cp:category/>
  <cp:contentStatus/>
</cp:coreProperties>
</file>